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Documents\Documentos Oficina Financiera\Publicaciones Web\2017\"/>
    </mc:Choice>
  </mc:AlternateContent>
  <bookViews>
    <workbookView xWindow="360" yWindow="300" windowWidth="14895" windowHeight="7875" activeTab="1"/>
  </bookViews>
  <sheets>
    <sheet name="Proyeccion Ppto 2016" sheetId="5" r:id="rId1"/>
    <sheet name="Proyeccion Ppto 2016 mod viatic" sheetId="7" r:id="rId2"/>
  </sheets>
  <externalReferences>
    <externalReference r:id="rId3"/>
    <externalReference r:id="rId4"/>
  </externalReferences>
  <definedNames>
    <definedName name="_xlnm.Print_Area" localSheetId="0">'Proyeccion Ppto 2016'!$A$1:$D$69</definedName>
    <definedName name="_xlnm.Print_Area" localSheetId="1">'Proyeccion Ppto 2016 mod viatic'!$A$40:$C$65</definedName>
    <definedName name="_xlnm.Print_Titles" localSheetId="0">'Proyeccion Ppto 2016'!$1:$5</definedName>
    <definedName name="_xlnm.Print_Titles" localSheetId="1">'Proyeccion Ppto 2016 mod viatic'!$1:$5</definedName>
  </definedNames>
  <calcPr calcId="162913"/>
</workbook>
</file>

<file path=xl/calcChain.xml><?xml version="1.0" encoding="utf-8"?>
<calcChain xmlns="http://schemas.openxmlformats.org/spreadsheetml/2006/main">
  <c r="C76" i="7" l="1"/>
  <c r="C54" i="7" l="1"/>
  <c r="C56" i="7"/>
  <c r="C43" i="7"/>
  <c r="C50" i="7"/>
  <c r="C67" i="7"/>
  <c r="C66" i="7" s="1"/>
  <c r="C39" i="7"/>
  <c r="C38" i="7"/>
  <c r="C37" i="7"/>
  <c r="C36" i="7"/>
  <c r="C33" i="7"/>
  <c r="C32" i="7"/>
  <c r="C31" i="7"/>
  <c r="C30" i="7"/>
  <c r="C26" i="7"/>
  <c r="C24" i="7" s="1"/>
  <c r="C20" i="7"/>
  <c r="C12" i="7"/>
  <c r="C9" i="7" l="1"/>
  <c r="C28" i="7"/>
  <c r="C35" i="7"/>
  <c r="C34" i="7" s="1"/>
  <c r="C47" i="7"/>
  <c r="C42" i="7"/>
  <c r="D12" i="5"/>
  <c r="D20" i="5"/>
  <c r="C8" i="7" l="1"/>
  <c r="C41" i="7"/>
  <c r="D24" i="5"/>
  <c r="D26" i="5"/>
  <c r="C7" i="7" l="1"/>
  <c r="C6" i="7" s="1"/>
  <c r="D55" i="5"/>
  <c r="D9" i="5"/>
  <c r="D42" i="5"/>
  <c r="D39" i="5" l="1"/>
  <c r="D38" i="5"/>
  <c r="D37" i="5"/>
  <c r="D36" i="5"/>
  <c r="D33" i="5"/>
  <c r="D32" i="5"/>
  <c r="D31" i="5"/>
  <c r="D30" i="5"/>
  <c r="D28" i="5" l="1"/>
  <c r="D35" i="5"/>
  <c r="D67" i="5"/>
  <c r="C69" i="5"/>
  <c r="C68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5" i="5"/>
  <c r="C44" i="5"/>
  <c r="C43" i="5"/>
  <c r="C39" i="5"/>
  <c r="C38" i="5"/>
  <c r="C37" i="5"/>
  <c r="C36" i="5"/>
  <c r="C33" i="5"/>
  <c r="C32" i="5"/>
  <c r="C31" i="5"/>
  <c r="C30" i="5"/>
  <c r="C29" i="5"/>
  <c r="C27" i="5"/>
  <c r="C26" i="5"/>
  <c r="C25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67" i="5" l="1"/>
  <c r="C24" i="5"/>
  <c r="C35" i="5"/>
  <c r="C9" i="5"/>
  <c r="C28" i="5"/>
  <c r="C47" i="5"/>
  <c r="C42" i="5"/>
  <c r="D76" i="5" l="1"/>
  <c r="D56" i="5" l="1"/>
  <c r="D47" i="5" s="1"/>
  <c r="D41" i="5" s="1"/>
  <c r="D66" i="5"/>
  <c r="C66" i="5" l="1"/>
  <c r="C34" i="5"/>
  <c r="C41" i="5" l="1"/>
  <c r="C8" i="5"/>
  <c r="C7" i="5" l="1"/>
  <c r="C6" i="5" s="1"/>
  <c r="D34" i="5" l="1"/>
  <c r="D8" i="5" l="1"/>
  <c r="F8" i="5" s="1"/>
  <c r="D7" i="5" l="1"/>
  <c r="D6" i="5" s="1"/>
  <c r="E6" i="5" s="1"/>
  <c r="F6" i="5" l="1"/>
</calcChain>
</file>

<file path=xl/sharedStrings.xml><?xml version="1.0" encoding="utf-8"?>
<sst xmlns="http://schemas.openxmlformats.org/spreadsheetml/2006/main" count="276" uniqueCount="136">
  <si>
    <t xml:space="preserve">GASTOS DE PRESUPUESTO TOTALES                                                                       </t>
  </si>
  <si>
    <t xml:space="preserve">FUNCIONAMIENTO                                                                                      </t>
  </si>
  <si>
    <t xml:space="preserve">GASTOS DE PERSONAL                                                                                  </t>
  </si>
  <si>
    <t xml:space="preserve">SERVICIOS PERSONALES ASOCIADOS A LA NOMINA                                                          </t>
  </si>
  <si>
    <t xml:space="preserve">Sueldo Personal de Nomina                                                                           </t>
  </si>
  <si>
    <t xml:space="preserve">Horas extras y Dias festivos                                                                        </t>
  </si>
  <si>
    <t xml:space="preserve">Indemnizacion de Vacaciones                                                                         </t>
  </si>
  <si>
    <t xml:space="preserve">Gastos de Representacion                                                                            </t>
  </si>
  <si>
    <t xml:space="preserve">Primas de Navidad                                                                                   </t>
  </si>
  <si>
    <t xml:space="preserve">Primas de Servicios                                                                                 </t>
  </si>
  <si>
    <t xml:space="preserve">Primas de Vacaciones                                                                                </t>
  </si>
  <si>
    <t xml:space="preserve">Auxilio de Transporte                                                                               </t>
  </si>
  <si>
    <t xml:space="preserve">Auxilio de Alimentacion                                                                             </t>
  </si>
  <si>
    <t xml:space="preserve">Intereses de Cesantias                                                                              </t>
  </si>
  <si>
    <t xml:space="preserve">Dotacion de Personal                                                                                </t>
  </si>
  <si>
    <t xml:space="preserve">SERVICIOS PERSONALE INDIRECTOS                                                                      </t>
  </si>
  <si>
    <t xml:space="preserve">CONTRIBUCIONES A LA NOMINA SECTOR PRIVADO                                                           </t>
  </si>
  <si>
    <t xml:space="preserve">Fondos de Cesantias                                                                                 </t>
  </si>
  <si>
    <t xml:space="preserve">Fondos de Pensiones                                                                                 </t>
  </si>
  <si>
    <t xml:space="preserve">Empresas Promotoras de Salud                                                                        </t>
  </si>
  <si>
    <t xml:space="preserve">Administradoras de Riesgos Profesionales                                                            </t>
  </si>
  <si>
    <t xml:space="preserve">Cajas de Compensacion Familiar                                                                      </t>
  </si>
  <si>
    <t xml:space="preserve">CONTRIBUCIONES A LA NOMINA SECTOR PUBLICO                                                           </t>
  </si>
  <si>
    <t xml:space="preserve">APORTES DE LEY                                                                                      </t>
  </si>
  <si>
    <t xml:space="preserve">Sena                                                                                                </t>
  </si>
  <si>
    <t xml:space="preserve">Instituto Colombiano de Bienestar Familiar                                                          </t>
  </si>
  <si>
    <t xml:space="preserve">Escuela Superior de Administracion Publica                                                          </t>
  </si>
  <si>
    <t xml:space="preserve">Escuelas Industriales                                                                               </t>
  </si>
  <si>
    <t xml:space="preserve">GASTOS GENERALES                                                                                    </t>
  </si>
  <si>
    <t xml:space="preserve">ADQUISICION DE BIENES                                                                               </t>
  </si>
  <si>
    <t xml:space="preserve">ADQUISICION DE SERVICIOS                                                                            </t>
  </si>
  <si>
    <t xml:space="preserve">TRANSFERENCIAS                                                                                      </t>
  </si>
  <si>
    <t xml:space="preserve">OTRAS TRANSFERENCIAS                                                                                </t>
  </si>
  <si>
    <t>CONTRALORIA GENERAL DEL DEPARTAMENTO DEL MAGDALENA</t>
  </si>
  <si>
    <t>OFICINA DE GESTION FINANCIERA</t>
  </si>
  <si>
    <t>Servicio de Vigilancia</t>
  </si>
  <si>
    <t>0201020219</t>
  </si>
  <si>
    <t>0201020220</t>
  </si>
  <si>
    <t>Servicio de Aseo</t>
  </si>
  <si>
    <t>Gastos Judiciales</t>
  </si>
  <si>
    <t>0201020205</t>
  </si>
  <si>
    <t xml:space="preserve">Otros Gastos Por Adquisicion de Servicios </t>
  </si>
  <si>
    <t xml:space="preserve">Remuneracion Servicios Tecnicos    </t>
  </si>
  <si>
    <t>Honorarios Profesionales</t>
  </si>
  <si>
    <t xml:space="preserve">Personal Supernumerario                                                                               </t>
  </si>
  <si>
    <t xml:space="preserve">0201010111                   </t>
  </si>
  <si>
    <t>0201010112</t>
  </si>
  <si>
    <t>Proyecto Incremento Salarial</t>
  </si>
  <si>
    <t xml:space="preserve">0201030401                   </t>
  </si>
  <si>
    <t>0201030402</t>
  </si>
  <si>
    <t>Participacion Ciudadana</t>
  </si>
  <si>
    <t>Bonificacion por servicios prestados</t>
  </si>
  <si>
    <t>0201010113</t>
  </si>
  <si>
    <t>0201010114</t>
  </si>
  <si>
    <t>0201020221</t>
  </si>
  <si>
    <t>Sistematizacion</t>
  </si>
  <si>
    <t>Bonificacion por Recreación</t>
  </si>
  <si>
    <t>CODIGOS</t>
  </si>
  <si>
    <t>DENOMINACION</t>
  </si>
  <si>
    <t xml:space="preserve">Viaticos y Gastos de Viaje </t>
  </si>
  <si>
    <t xml:space="preserve">Servicios Publicos </t>
  </si>
  <si>
    <t>Comunicacion y Transporte</t>
  </si>
  <si>
    <t xml:space="preserve">Impresos y Publicaciones  </t>
  </si>
  <si>
    <t xml:space="preserve">Seguros                      </t>
  </si>
  <si>
    <t xml:space="preserve">Gastos Bancarios y Fiduciarios   </t>
  </si>
  <si>
    <t xml:space="preserve">Mantenimiento         </t>
  </si>
  <si>
    <t xml:space="preserve">Capacitacion   </t>
  </si>
  <si>
    <t xml:space="preserve">Bienestar Social     </t>
  </si>
  <si>
    <t xml:space="preserve">Publicidad    </t>
  </si>
  <si>
    <t xml:space="preserve">Impuestos y Multas    </t>
  </si>
  <si>
    <t xml:space="preserve">Costos de Concurso Para Proveer Cargos        </t>
  </si>
  <si>
    <t xml:space="preserve">Sentencias y Conciliaciones      </t>
  </si>
  <si>
    <t xml:space="preserve">Compra de Equipo  </t>
  </si>
  <si>
    <t xml:space="preserve">Materiales y Suministros     </t>
  </si>
  <si>
    <t xml:space="preserve">Bienestar Social           </t>
  </si>
  <si>
    <t xml:space="preserve">02                           </t>
  </si>
  <si>
    <t xml:space="preserve">0201                         </t>
  </si>
  <si>
    <t xml:space="preserve">020101                       </t>
  </si>
  <si>
    <t xml:space="preserve">02010101                     </t>
  </si>
  <si>
    <t xml:space="preserve">0201010101                   </t>
  </si>
  <si>
    <t xml:space="preserve">0201010102                   </t>
  </si>
  <si>
    <t xml:space="preserve">0201010103                   </t>
  </si>
  <si>
    <t xml:space="preserve">0201010104                   </t>
  </si>
  <si>
    <t xml:space="preserve">0201010105                   </t>
  </si>
  <si>
    <t xml:space="preserve">0201010106                   </t>
  </si>
  <si>
    <t xml:space="preserve">0201010107                   </t>
  </si>
  <si>
    <t xml:space="preserve">0201010108                   </t>
  </si>
  <si>
    <t xml:space="preserve">0201010109                   </t>
  </si>
  <si>
    <t xml:space="preserve">0201010110                   </t>
  </si>
  <si>
    <t xml:space="preserve">02010102                     </t>
  </si>
  <si>
    <t xml:space="preserve">0201010201                   </t>
  </si>
  <si>
    <t xml:space="preserve">0201010204                   </t>
  </si>
  <si>
    <t xml:space="preserve">0201010205                   </t>
  </si>
  <si>
    <t xml:space="preserve">02010103                     </t>
  </si>
  <si>
    <t xml:space="preserve">0201010301                   </t>
  </si>
  <si>
    <t xml:space="preserve">0201010302                   </t>
  </si>
  <si>
    <t xml:space="preserve">0201010303                   </t>
  </si>
  <si>
    <t xml:space="preserve">0201010304                   </t>
  </si>
  <si>
    <t xml:space="preserve">0201010305                   </t>
  </si>
  <si>
    <t xml:space="preserve">02010104                     </t>
  </si>
  <si>
    <t xml:space="preserve">0201010405                   </t>
  </si>
  <si>
    <t xml:space="preserve">020101040501                 </t>
  </si>
  <si>
    <t xml:space="preserve">020101040502                 </t>
  </si>
  <si>
    <t xml:space="preserve">020101040503                 </t>
  </si>
  <si>
    <t xml:space="preserve">020101040504                 </t>
  </si>
  <si>
    <t xml:space="preserve">020102                       </t>
  </si>
  <si>
    <t xml:space="preserve">02010201                     </t>
  </si>
  <si>
    <t xml:space="preserve">0201020101                   </t>
  </si>
  <si>
    <t xml:space="preserve">02010304                     </t>
  </si>
  <si>
    <t xml:space="preserve">020103                       </t>
  </si>
  <si>
    <t xml:space="preserve">0201020218                   </t>
  </si>
  <si>
    <t xml:space="preserve">0201020217                   </t>
  </si>
  <si>
    <t xml:space="preserve">0201020216                   </t>
  </si>
  <si>
    <t xml:space="preserve">0201020215                   </t>
  </si>
  <si>
    <t xml:space="preserve">0201020212                   </t>
  </si>
  <si>
    <t xml:space="preserve">0201020211                   </t>
  </si>
  <si>
    <t xml:space="preserve">0201020210                   </t>
  </si>
  <si>
    <t xml:space="preserve">0201020209                   </t>
  </si>
  <si>
    <t xml:space="preserve">0201020206                   </t>
  </si>
  <si>
    <t xml:space="preserve">0201020204                   </t>
  </si>
  <si>
    <t xml:space="preserve">0201020203                   </t>
  </si>
  <si>
    <t xml:space="preserve">0201020202                   </t>
  </si>
  <si>
    <t xml:space="preserve">0201020201                   </t>
  </si>
  <si>
    <t xml:space="preserve">02010202                     </t>
  </si>
  <si>
    <t xml:space="preserve">0201020104                   </t>
  </si>
  <si>
    <t xml:space="preserve">0201020102                   </t>
  </si>
  <si>
    <t>DEPARTAMENTO</t>
  </si>
  <si>
    <t>CUOTAS DE AUDITAJE</t>
  </si>
  <si>
    <t>Adquisición de Vehiculos</t>
  </si>
  <si>
    <t>0201020105</t>
  </si>
  <si>
    <t>PRESUPUESTO DEFINITIVO 2016</t>
  </si>
  <si>
    <t>0201020222</t>
  </si>
  <si>
    <t>Arrendamientos</t>
  </si>
  <si>
    <t>PROYECTO DE PRESUPUESTO 2017</t>
  </si>
  <si>
    <t>VALOR</t>
  </si>
  <si>
    <t xml:space="preserve"> PRESUPUESTO VIGENCIA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</si>
</sst>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##,##0.00_);[Red]\(##,##0.00\)"/>
    <numFmt numFmtId="166" formatCode="0.0%"/>
    <numFmt numFmtId="167" formatCode="_-* #,##0_-;\-* #,##0_-;_-* &quot;-&quot;??_-;_-@_-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   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sz val="14"/>
      <name val="Cambria"/>
      <family val="1"/>
      <scheme val="major"/>
    </font>
    <font>
      <sz val="12"/>
      <color theme="0"/>
      <name val="Cambria"/>
      <family val="1"/>
      <scheme val="major"/>
    </font>
    <font>
      <b/>
      <sz val="12"/>
      <color theme="0"/>
      <name val="Cambria"/>
      <family val="1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8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6" applyNumberFormat="0" applyAlignment="0" applyProtection="0"/>
    <xf numFmtId="0" fontId="12" fillId="6" borderId="7" applyNumberFormat="0" applyAlignment="0" applyProtection="0"/>
    <xf numFmtId="0" fontId="13" fillId="6" borderId="6" applyNumberFormat="0" applyAlignment="0" applyProtection="0"/>
    <xf numFmtId="0" fontId="14" fillId="0" borderId="8" applyNumberFormat="0" applyFill="0" applyAlignment="0" applyProtection="0"/>
    <xf numFmtId="0" fontId="15" fillId="7" borderId="9" applyNumberFormat="0" applyAlignment="0" applyProtection="0"/>
    <xf numFmtId="0" fontId="16" fillId="0" borderId="0" applyNumberFormat="0" applyFill="0" applyBorder="0" applyAlignment="0" applyProtection="0"/>
    <xf numFmtId="0" fontId="3" fillId="8" borderId="10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1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2" fillId="0" borderId="0"/>
    <xf numFmtId="0" fontId="3" fillId="8" borderId="1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164" fontId="3" fillId="0" borderId="0" applyFont="0" applyFill="0" applyBorder="0" applyAlignment="0" applyProtection="0"/>
  </cellStyleXfs>
  <cellXfs count="56">
    <xf numFmtId="0" fontId="0" fillId="0" borderId="0" xfId="0"/>
    <xf numFmtId="0" fontId="19" fillId="0" borderId="0" xfId="0" applyFont="1" applyFill="1" applyBorder="1" applyAlignment="1">
      <alignment horizontal="center"/>
    </xf>
    <xf numFmtId="0" fontId="20" fillId="0" borderId="0" xfId="0" applyFont="1" applyFill="1"/>
    <xf numFmtId="0" fontId="20" fillId="0" borderId="2" xfId="0" applyFont="1" applyFill="1" applyBorder="1"/>
    <xf numFmtId="165" fontId="22" fillId="0" borderId="12" xfId="0" applyNumberFormat="1" applyFont="1" applyFill="1" applyBorder="1" applyAlignment="1">
      <alignment horizontal="center" vertical="center" wrapText="1"/>
    </xf>
    <xf numFmtId="165" fontId="22" fillId="0" borderId="13" xfId="0" applyNumberFormat="1" applyFont="1" applyFill="1" applyBorder="1" applyAlignment="1">
      <alignment horizontal="right"/>
    </xf>
    <xf numFmtId="165" fontId="22" fillId="0" borderId="14" xfId="0" applyNumberFormat="1" applyFont="1" applyFill="1" applyBorder="1" applyAlignment="1">
      <alignment horizontal="right"/>
    </xf>
    <xf numFmtId="165" fontId="24" fillId="0" borderId="14" xfId="43" applyNumberFormat="1" applyFont="1" applyFill="1" applyBorder="1"/>
    <xf numFmtId="165" fontId="24" fillId="0" borderId="14" xfId="0" applyNumberFormat="1" applyFont="1" applyFill="1" applyBorder="1" applyAlignment="1">
      <alignment horizontal="right"/>
    </xf>
    <xf numFmtId="165" fontId="24" fillId="0" borderId="14" xfId="43" applyNumberFormat="1" applyFont="1" applyFill="1" applyBorder="1" applyAlignment="1">
      <alignment vertical="center"/>
    </xf>
    <xf numFmtId="49" fontId="24" fillId="0" borderId="16" xfId="0" quotePrefix="1" applyNumberFormat="1" applyFont="1" applyFill="1" applyBorder="1"/>
    <xf numFmtId="0" fontId="24" fillId="0" borderId="14" xfId="0" applyNumberFormat="1" applyFont="1" applyFill="1" applyBorder="1"/>
    <xf numFmtId="165" fontId="24" fillId="0" borderId="16" xfId="0" applyNumberFormat="1" applyFont="1" applyFill="1" applyBorder="1" applyAlignment="1">
      <alignment horizontal="right"/>
    </xf>
    <xf numFmtId="165" fontId="22" fillId="0" borderId="19" xfId="0" applyNumberFormat="1" applyFont="1" applyFill="1" applyBorder="1" applyAlignment="1">
      <alignment horizontal="right"/>
    </xf>
    <xf numFmtId="165" fontId="22" fillId="0" borderId="21" xfId="0" applyNumberFormat="1" applyFont="1" applyFill="1" applyBorder="1" applyAlignment="1">
      <alignment horizontal="right"/>
    </xf>
    <xf numFmtId="165" fontId="22" fillId="0" borderId="22" xfId="0" applyNumberFormat="1" applyFont="1" applyFill="1" applyBorder="1" applyAlignment="1">
      <alignment horizontal="right"/>
    </xf>
    <xf numFmtId="165" fontId="24" fillId="0" borderId="19" xfId="43" applyNumberFormat="1" applyFont="1" applyFill="1" applyBorder="1" applyAlignment="1">
      <alignment vertical="center"/>
    </xf>
    <xf numFmtId="49" fontId="24" fillId="0" borderId="18" xfId="0" quotePrefix="1" applyNumberFormat="1" applyFont="1" applyFill="1" applyBorder="1"/>
    <xf numFmtId="0" fontId="24" fillId="0" borderId="19" xfId="0" applyNumberFormat="1" applyFont="1" applyFill="1" applyBorder="1"/>
    <xf numFmtId="165" fontId="24" fillId="0" borderId="18" xfId="0" applyNumberFormat="1" applyFont="1" applyFill="1" applyBorder="1" applyAlignment="1">
      <alignment horizontal="right"/>
    </xf>
    <xf numFmtId="9" fontId="19" fillId="0" borderId="0" xfId="0" applyNumberFormat="1" applyFont="1" applyFill="1" applyBorder="1" applyAlignment="1">
      <alignment horizontal="center"/>
    </xf>
    <xf numFmtId="0" fontId="22" fillId="0" borderId="12" xfId="0" applyNumberFormat="1" applyFont="1" applyFill="1" applyBorder="1" applyAlignment="1">
      <alignment horizontal="center" vertical="center" wrapText="1"/>
    </xf>
    <xf numFmtId="165" fontId="22" fillId="0" borderId="17" xfId="0" applyNumberFormat="1" applyFont="1" applyFill="1" applyBorder="1" applyAlignment="1">
      <alignment horizontal="center" vertical="center" wrapText="1"/>
    </xf>
    <xf numFmtId="0" fontId="23" fillId="0" borderId="0" xfId="0" applyFont="1" applyFill="1"/>
    <xf numFmtId="49" fontId="22" fillId="0" borderId="15" xfId="0" quotePrefix="1" applyNumberFormat="1" applyFont="1" applyFill="1" applyBorder="1"/>
    <xf numFmtId="0" fontId="22" fillId="0" borderId="13" xfId="0" applyNumberFormat="1" applyFont="1" applyFill="1" applyBorder="1"/>
    <xf numFmtId="165" fontId="22" fillId="0" borderId="15" xfId="0" applyNumberFormat="1" applyFont="1" applyFill="1" applyBorder="1" applyAlignment="1">
      <alignment horizontal="right"/>
    </xf>
    <xf numFmtId="167" fontId="23" fillId="0" borderId="0" xfId="0" applyNumberFormat="1" applyFont="1" applyFill="1"/>
    <xf numFmtId="166" fontId="23" fillId="0" borderId="0" xfId="1" applyNumberFormat="1" applyFont="1" applyFill="1"/>
    <xf numFmtId="49" fontId="22" fillId="0" borderId="18" xfId="0" quotePrefix="1" applyNumberFormat="1" applyFont="1" applyFill="1" applyBorder="1"/>
    <xf numFmtId="0" fontId="22" fillId="0" borderId="19" xfId="0" applyNumberFormat="1" applyFont="1" applyFill="1" applyBorder="1"/>
    <xf numFmtId="165" fontId="22" fillId="0" borderId="18" xfId="0" applyNumberFormat="1" applyFont="1" applyFill="1" applyBorder="1" applyAlignment="1">
      <alignment horizontal="right"/>
    </xf>
    <xf numFmtId="167" fontId="23" fillId="0" borderId="0" xfId="57" applyNumberFormat="1" applyFont="1" applyFill="1"/>
    <xf numFmtId="49" fontId="22" fillId="0" borderId="1" xfId="0" quotePrefix="1" applyNumberFormat="1" applyFont="1" applyFill="1" applyBorder="1"/>
    <xf numFmtId="0" fontId="22" fillId="0" borderId="22" xfId="0" applyNumberFormat="1" applyFont="1" applyFill="1" applyBorder="1"/>
    <xf numFmtId="165" fontId="22" fillId="0" borderId="1" xfId="0" applyNumberFormat="1" applyFont="1" applyFill="1" applyBorder="1" applyAlignment="1">
      <alignment horizontal="right"/>
    </xf>
    <xf numFmtId="49" fontId="22" fillId="0" borderId="20" xfId="0" quotePrefix="1" applyNumberFormat="1" applyFont="1" applyFill="1" applyBorder="1"/>
    <xf numFmtId="0" fontId="22" fillId="0" borderId="21" xfId="0" applyNumberFormat="1" applyFont="1" applyFill="1" applyBorder="1"/>
    <xf numFmtId="165" fontId="23" fillId="0" borderId="0" xfId="0" applyNumberFormat="1" applyFont="1" applyFill="1"/>
    <xf numFmtId="49" fontId="22" fillId="0" borderId="16" xfId="0" quotePrefix="1" applyNumberFormat="1" applyFont="1" applyFill="1" applyBorder="1"/>
    <xf numFmtId="0" fontId="22" fillId="0" borderId="14" xfId="0" applyNumberFormat="1" applyFont="1" applyFill="1" applyBorder="1"/>
    <xf numFmtId="165" fontId="22" fillId="0" borderId="16" xfId="0" applyNumberFormat="1" applyFont="1" applyFill="1" applyBorder="1" applyAlignment="1">
      <alignment horizontal="right"/>
    </xf>
    <xf numFmtId="43" fontId="23" fillId="0" borderId="0" xfId="0" applyNumberFormat="1" applyFont="1" applyFill="1"/>
    <xf numFmtId="165" fontId="22" fillId="0" borderId="20" xfId="0" applyNumberFormat="1" applyFont="1" applyFill="1" applyBorder="1" applyAlignment="1">
      <alignment horizontal="right"/>
    </xf>
    <xf numFmtId="167" fontId="20" fillId="0" borderId="2" xfId="57" applyNumberFormat="1" applyFont="1" applyFill="1" applyBorder="1"/>
    <xf numFmtId="167" fontId="19" fillId="0" borderId="0" xfId="57" applyNumberFormat="1" applyFont="1" applyFill="1"/>
    <xf numFmtId="0" fontId="19" fillId="0" borderId="0" xfId="0" applyFont="1" applyFill="1" applyBorder="1" applyAlignment="1">
      <alignment horizontal="center"/>
    </xf>
    <xf numFmtId="165" fontId="22" fillId="0" borderId="1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/>
    <xf numFmtId="167" fontId="25" fillId="0" borderId="0" xfId="57" applyNumberFormat="1" applyFont="1" applyFill="1" applyBorder="1"/>
    <xf numFmtId="0" fontId="20" fillId="0" borderId="0" xfId="0" applyFont="1" applyFill="1" applyBorder="1"/>
    <xf numFmtId="167" fontId="26" fillId="0" borderId="0" xfId="57" applyNumberFormat="1" applyFont="1" applyFill="1" applyBorder="1"/>
    <xf numFmtId="0" fontId="19" fillId="0" borderId="0" xfId="0" applyFont="1" applyFill="1" applyAlignment="1">
      <alignment horizontal="left"/>
    </xf>
    <xf numFmtId="0" fontId="21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</cellXfs>
  <cellStyles count="58">
    <cellStyle name="20% - Énfasis1" xfId="20" builtinId="30" customBuiltin="1"/>
    <cellStyle name="20% - Énfasis1 2" xfId="45"/>
    <cellStyle name="20% - Énfasis2" xfId="24" builtinId="34" customBuiltin="1"/>
    <cellStyle name="20% - Énfasis2 2" xfId="47"/>
    <cellStyle name="20% - Énfasis3" xfId="28" builtinId="38" customBuiltin="1"/>
    <cellStyle name="20% - Énfasis3 2" xfId="49"/>
    <cellStyle name="20% - Énfasis4" xfId="32" builtinId="42" customBuiltin="1"/>
    <cellStyle name="20% - Énfasis4 2" xfId="51"/>
    <cellStyle name="20% - Énfasis5" xfId="36" builtinId="46" customBuiltin="1"/>
    <cellStyle name="20% - Énfasis5 2" xfId="53"/>
    <cellStyle name="20% - Énfasis6" xfId="40" builtinId="50" customBuiltin="1"/>
    <cellStyle name="20% - Énfasis6 2" xfId="55"/>
    <cellStyle name="40% - Énfasis1" xfId="21" builtinId="31" customBuiltin="1"/>
    <cellStyle name="40% - Énfasis1 2" xfId="46"/>
    <cellStyle name="40% - Énfasis2" xfId="25" builtinId="35" customBuiltin="1"/>
    <cellStyle name="40% - Énfasis2 2" xfId="48"/>
    <cellStyle name="40% - Énfasis3" xfId="29" builtinId="39" customBuiltin="1"/>
    <cellStyle name="40% - Énfasis3 2" xfId="50"/>
    <cellStyle name="40% - Énfasis4" xfId="33" builtinId="43" customBuiltin="1"/>
    <cellStyle name="40% - Énfasis4 2" xfId="52"/>
    <cellStyle name="40% - Énfasis5" xfId="37" builtinId="47" customBuiltin="1"/>
    <cellStyle name="40% - Énfasis5 2" xfId="54"/>
    <cellStyle name="40% - Énfasis6" xfId="41" builtinId="51" customBuiltin="1"/>
    <cellStyle name="40% - Énfasis6 2" xfId="56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57" builtinId="3"/>
    <cellStyle name="Neutral" xfId="9" builtinId="28" customBuiltin="1"/>
    <cellStyle name="Normal" xfId="0" builtinId="0"/>
    <cellStyle name="Normal 2" xfId="43"/>
    <cellStyle name="Notas" xfId="16" builtinId="10" customBuiltin="1"/>
    <cellStyle name="Notas 2" xfId="44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Documents/Documentos%20Oficina%20Financiera/Documentos%20Presupuestales/ANTEPROYECTO%20DE%20PPTO/2017/PROYECCION%20PPTO%202017/Proyeccion%207%25/Presupuesto%20Definitivo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Documents/Documentos%20Oficina%20Financiera/Documentos%20Presupuestales/ANTEPROYECTO%20DE%20PPTO/2017/PROYECCION%20PPTO%202017/Proyeccion%207%25/Proyeccion%20personal%202017_7%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0">
          <cell r="C10">
            <v>1658513083</v>
          </cell>
        </row>
        <row r="11">
          <cell r="C11">
            <v>3815740</v>
          </cell>
        </row>
        <row r="12">
          <cell r="C12">
            <v>23795567</v>
          </cell>
        </row>
        <row r="13">
          <cell r="C13">
            <v>1000</v>
          </cell>
        </row>
        <row r="14">
          <cell r="C14">
            <v>150746813</v>
          </cell>
        </row>
        <row r="15">
          <cell r="C15">
            <v>57528584</v>
          </cell>
        </row>
        <row r="16">
          <cell r="C16">
            <v>71635185</v>
          </cell>
        </row>
        <row r="17">
          <cell r="C17">
            <v>13209000</v>
          </cell>
        </row>
        <row r="18">
          <cell r="C18">
            <v>9117780</v>
          </cell>
        </row>
        <row r="19">
          <cell r="C19">
            <v>19275140</v>
          </cell>
        </row>
        <row r="20">
          <cell r="C20">
            <v>23968000</v>
          </cell>
        </row>
        <row r="21">
          <cell r="C21">
            <v>1000</v>
          </cell>
        </row>
        <row r="22">
          <cell r="C22">
            <v>49283701</v>
          </cell>
        </row>
        <row r="23">
          <cell r="C23">
            <v>8930288</v>
          </cell>
        </row>
        <row r="25">
          <cell r="C25">
            <v>1000</v>
          </cell>
        </row>
        <row r="26">
          <cell r="C26">
            <v>41001000</v>
          </cell>
        </row>
        <row r="27">
          <cell r="C27">
            <v>1000</v>
          </cell>
        </row>
        <row r="29">
          <cell r="C29">
            <v>160626177</v>
          </cell>
        </row>
        <row r="30">
          <cell r="C30">
            <v>199479470</v>
          </cell>
        </row>
        <row r="31">
          <cell r="C31">
            <v>141297946</v>
          </cell>
        </row>
        <row r="32">
          <cell r="C32">
            <v>8677356</v>
          </cell>
        </row>
        <row r="33">
          <cell r="C33">
            <v>66493156</v>
          </cell>
        </row>
        <row r="36">
          <cell r="C36">
            <v>8311629</v>
          </cell>
        </row>
        <row r="37">
          <cell r="C37">
            <v>49869872</v>
          </cell>
        </row>
        <row r="38">
          <cell r="C38">
            <v>8311629</v>
          </cell>
        </row>
        <row r="39">
          <cell r="C39">
            <v>16623293</v>
          </cell>
        </row>
        <row r="42">
          <cell r="C42">
            <v>50000000</v>
          </cell>
        </row>
        <row r="43">
          <cell r="C43">
            <v>50000000</v>
          </cell>
        </row>
        <row r="44">
          <cell r="C44">
            <v>1000</v>
          </cell>
        </row>
        <row r="46">
          <cell r="C46">
            <v>189665317</v>
          </cell>
        </row>
        <row r="47">
          <cell r="C47">
            <v>45000000</v>
          </cell>
        </row>
        <row r="48">
          <cell r="C48">
            <v>15000000</v>
          </cell>
        </row>
        <row r="49">
          <cell r="C49">
            <v>10000000</v>
          </cell>
        </row>
        <row r="50">
          <cell r="C50">
            <v>5000000</v>
          </cell>
        </row>
        <row r="51">
          <cell r="C51">
            <v>12000000</v>
          </cell>
        </row>
        <row r="52">
          <cell r="C52">
            <v>8000000</v>
          </cell>
        </row>
        <row r="53">
          <cell r="C53">
            <v>77439108</v>
          </cell>
        </row>
        <row r="54">
          <cell r="C54">
            <v>67300999</v>
          </cell>
        </row>
        <row r="55">
          <cell r="C55">
            <v>4001000</v>
          </cell>
        </row>
        <row r="56">
          <cell r="C56">
            <v>1000</v>
          </cell>
        </row>
        <row r="57">
          <cell r="C57">
            <v>1000000</v>
          </cell>
        </row>
        <row r="58">
          <cell r="C58">
            <v>1726000</v>
          </cell>
        </row>
        <row r="59">
          <cell r="C59">
            <v>13562414</v>
          </cell>
        </row>
        <row r="60">
          <cell r="C60">
            <v>1000</v>
          </cell>
        </row>
        <row r="61">
          <cell r="C61">
            <v>1000000</v>
          </cell>
        </row>
        <row r="62">
          <cell r="C62">
            <v>1000</v>
          </cell>
        </row>
        <row r="65">
          <cell r="C65">
            <v>20001000</v>
          </cell>
        </row>
        <row r="66">
          <cell r="C66">
            <v>1000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CION PERSONAL"/>
      <sheetName val="RESUMEN POR RUBROS"/>
      <sheetName val="NOM PROYECTADA"/>
      <sheetName val="Listado"/>
    </sheetNames>
    <sheetDataSet>
      <sheetData sheetId="0"/>
      <sheetData sheetId="1">
        <row r="12">
          <cell r="B12">
            <v>156969747</v>
          </cell>
        </row>
        <row r="13">
          <cell r="B13">
            <v>221604351</v>
          </cell>
        </row>
        <row r="14">
          <cell r="B14">
            <v>9639786</v>
          </cell>
        </row>
        <row r="15">
          <cell r="B15">
            <v>73868109</v>
          </cell>
        </row>
        <row r="16">
          <cell r="B16">
            <v>9233514</v>
          </cell>
        </row>
        <row r="17">
          <cell r="B17">
            <v>55401074</v>
          </cell>
        </row>
        <row r="18">
          <cell r="B18">
            <v>9233514</v>
          </cell>
        </row>
        <row r="19">
          <cell r="B19">
            <v>18467036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showGridLines="0" topLeftCell="A33" zoomScaleNormal="100" workbookViewId="0">
      <selection activeCell="D41" sqref="D41"/>
    </sheetView>
  </sheetViews>
  <sheetFormatPr baseColWidth="10" defaultColWidth="11.5703125" defaultRowHeight="15.75"/>
  <cols>
    <col min="1" max="1" width="18.5703125" style="2" customWidth="1"/>
    <col min="2" max="2" width="61.140625" style="2" customWidth="1"/>
    <col min="3" max="3" width="26" style="2" hidden="1" customWidth="1"/>
    <col min="4" max="4" width="25.5703125" style="2" customWidth="1"/>
    <col min="5" max="5" width="20.5703125" style="2" bestFit="1" customWidth="1"/>
    <col min="6" max="6" width="16.7109375" style="2" bestFit="1" customWidth="1"/>
    <col min="7" max="7" width="15.42578125" style="2" bestFit="1" customWidth="1"/>
    <col min="8" max="16384" width="11.5703125" style="2"/>
  </cols>
  <sheetData>
    <row r="1" spans="1:7" ht="18">
      <c r="A1" s="53" t="s">
        <v>33</v>
      </c>
      <c r="B1" s="53"/>
      <c r="C1" s="53"/>
      <c r="D1" s="53"/>
    </row>
    <row r="2" spans="1:7">
      <c r="A2" s="54" t="s">
        <v>34</v>
      </c>
      <c r="B2" s="54"/>
      <c r="C2" s="54"/>
      <c r="D2" s="54"/>
    </row>
    <row r="3" spans="1:7">
      <c r="A3" s="55" t="s">
        <v>133</v>
      </c>
      <c r="B3" s="55"/>
      <c r="C3" s="55"/>
      <c r="D3" s="55"/>
    </row>
    <row r="4" spans="1:7" ht="21.6" customHeight="1" thickBot="1">
      <c r="A4" s="1"/>
      <c r="B4" s="1"/>
      <c r="C4" s="1"/>
      <c r="D4" s="20"/>
    </row>
    <row r="5" spans="1:7" s="23" customFormat="1" ht="21.75" customHeight="1" thickBot="1">
      <c r="A5" s="21" t="s">
        <v>57</v>
      </c>
      <c r="B5" s="21" t="s">
        <v>58</v>
      </c>
      <c r="C5" s="4" t="s">
        <v>130</v>
      </c>
      <c r="D5" s="22" t="s">
        <v>134</v>
      </c>
    </row>
    <row r="6" spans="1:7" s="23" customFormat="1" ht="18">
      <c r="A6" s="24" t="s">
        <v>75</v>
      </c>
      <c r="B6" s="25" t="s">
        <v>0</v>
      </c>
      <c r="C6" s="5">
        <f>C7</f>
        <v>3361215247</v>
      </c>
      <c r="D6" s="26">
        <f>D7</f>
        <v>3489559908</v>
      </c>
      <c r="E6" s="27">
        <f>+D6-D76</f>
        <v>0</v>
      </c>
      <c r="F6" s="28">
        <f>+(D6-C6)/D6</f>
        <v>3.6779612439311646E-2</v>
      </c>
    </row>
    <row r="7" spans="1:7" s="23" customFormat="1" ht="18.75" thickBot="1">
      <c r="A7" s="29" t="s">
        <v>76</v>
      </c>
      <c r="B7" s="30" t="s">
        <v>1</v>
      </c>
      <c r="C7" s="13">
        <f>C8+C41+C66</f>
        <v>3361215247</v>
      </c>
      <c r="D7" s="31">
        <f>D8+D41+D66</f>
        <v>3489559908</v>
      </c>
      <c r="E7" s="32"/>
      <c r="F7" s="27"/>
    </row>
    <row r="8" spans="1:7" s="23" customFormat="1" ht="18.75" thickBot="1">
      <c r="A8" s="33" t="s">
        <v>77</v>
      </c>
      <c r="B8" s="34" t="s">
        <v>2</v>
      </c>
      <c r="C8" s="15">
        <f>C9+C24+C28+C34</f>
        <v>2790514409</v>
      </c>
      <c r="D8" s="35">
        <f>D9+D24+D28+D34</f>
        <v>3019360371</v>
      </c>
      <c r="E8" s="32">
        <v>3019355371</v>
      </c>
      <c r="F8" s="27">
        <f>+D8-E8</f>
        <v>5000</v>
      </c>
    </row>
    <row r="9" spans="1:7" s="23" customFormat="1" ht="18">
      <c r="A9" s="36" t="s">
        <v>78</v>
      </c>
      <c r="B9" s="37" t="s">
        <v>3</v>
      </c>
      <c r="C9" s="14">
        <f>SUM(C10:C23)</f>
        <v>2089820881</v>
      </c>
      <c r="D9" s="14">
        <f>SUM(D10:D23)</f>
        <v>2271790883</v>
      </c>
      <c r="E9" s="27">
        <v>2281790883</v>
      </c>
    </row>
    <row r="10" spans="1:7" s="23" customFormat="1" ht="18">
      <c r="A10" s="10" t="s">
        <v>79</v>
      </c>
      <c r="B10" s="11" t="s">
        <v>4</v>
      </c>
      <c r="C10" s="7">
        <f>+[1]Hoja1!$C$10</f>
        <v>1658513083</v>
      </c>
      <c r="D10" s="12">
        <v>1787707500</v>
      </c>
      <c r="E10" s="28"/>
      <c r="G10" s="38"/>
    </row>
    <row r="11" spans="1:7" s="23" customFormat="1" ht="18">
      <c r="A11" s="10" t="s">
        <v>80</v>
      </c>
      <c r="B11" s="11" t="s">
        <v>5</v>
      </c>
      <c r="C11" s="7">
        <f>+[1]Hoja1!$C$11</f>
        <v>3815740</v>
      </c>
      <c r="D11" s="12">
        <v>4237200</v>
      </c>
      <c r="E11" s="28"/>
    </row>
    <row r="12" spans="1:7" s="23" customFormat="1" ht="18">
      <c r="A12" s="10" t="s">
        <v>81</v>
      </c>
      <c r="B12" s="11" t="s">
        <v>6</v>
      </c>
      <c r="C12" s="7">
        <f>+[1]Hoja1!$C$12</f>
        <v>23795567</v>
      </c>
      <c r="D12" s="12">
        <f>26441222-10000000+6000000</f>
        <v>22441222</v>
      </c>
      <c r="E12" s="28"/>
    </row>
    <row r="13" spans="1:7" s="23" customFormat="1" ht="18">
      <c r="A13" s="10" t="s">
        <v>82</v>
      </c>
      <c r="B13" s="11" t="s">
        <v>7</v>
      </c>
      <c r="C13" s="7">
        <f>+[1]Hoja1!$C$13</f>
        <v>1000</v>
      </c>
      <c r="D13" s="12">
        <v>1000</v>
      </c>
      <c r="E13" s="28"/>
    </row>
    <row r="14" spans="1:7" s="23" customFormat="1" ht="18">
      <c r="A14" s="10" t="s">
        <v>83</v>
      </c>
      <c r="B14" s="11" t="s">
        <v>8</v>
      </c>
      <c r="C14" s="7">
        <f>+[1]Hoja1!$C$14</f>
        <v>150746813</v>
      </c>
      <c r="D14" s="12">
        <v>168735016</v>
      </c>
      <c r="E14" s="28"/>
    </row>
    <row r="15" spans="1:7" s="23" customFormat="1" ht="18">
      <c r="A15" s="10" t="s">
        <v>84</v>
      </c>
      <c r="B15" s="11" t="s">
        <v>9</v>
      </c>
      <c r="C15" s="7">
        <f>+[1]Hoja1!$C$15</f>
        <v>57528584</v>
      </c>
      <c r="D15" s="12">
        <v>77753095</v>
      </c>
      <c r="E15" s="28"/>
    </row>
    <row r="16" spans="1:7" s="23" customFormat="1" ht="18">
      <c r="A16" s="10" t="s">
        <v>85</v>
      </c>
      <c r="B16" s="11" t="s">
        <v>10</v>
      </c>
      <c r="C16" s="7">
        <f>+[1]Hoja1!$C$16</f>
        <v>71635185</v>
      </c>
      <c r="D16" s="12">
        <v>80992801</v>
      </c>
      <c r="E16" s="28"/>
    </row>
    <row r="17" spans="1:5" s="23" customFormat="1" ht="18">
      <c r="A17" s="10" t="s">
        <v>86</v>
      </c>
      <c r="B17" s="11" t="s">
        <v>11</v>
      </c>
      <c r="C17" s="7">
        <f>+[1]Hoja1!$C$17</f>
        <v>13209000</v>
      </c>
      <c r="D17" s="12">
        <v>13967352</v>
      </c>
      <c r="E17" s="28"/>
    </row>
    <row r="18" spans="1:5" s="23" customFormat="1" ht="18">
      <c r="A18" s="10" t="s">
        <v>87</v>
      </c>
      <c r="B18" s="11" t="s">
        <v>12</v>
      </c>
      <c r="C18" s="7">
        <f>+[1]Hoja1!$C$18</f>
        <v>9117780</v>
      </c>
      <c r="D18" s="12">
        <v>9641184</v>
      </c>
      <c r="E18" s="28"/>
    </row>
    <row r="19" spans="1:5" s="23" customFormat="1" ht="18">
      <c r="A19" s="10" t="s">
        <v>88</v>
      </c>
      <c r="B19" s="11" t="s">
        <v>13</v>
      </c>
      <c r="C19" s="7">
        <f>+[1]Hoja1!$C$19</f>
        <v>19275140</v>
      </c>
      <c r="D19" s="12">
        <v>21977919</v>
      </c>
      <c r="E19" s="28"/>
    </row>
    <row r="20" spans="1:5" s="23" customFormat="1" ht="18">
      <c r="A20" s="10" t="s">
        <v>45</v>
      </c>
      <c r="B20" s="11" t="s">
        <v>14</v>
      </c>
      <c r="C20" s="7">
        <f>+[1]Hoja1!$C$20</f>
        <v>23968000</v>
      </c>
      <c r="D20" s="12">
        <f>25645760-6000000</f>
        <v>19645760</v>
      </c>
      <c r="E20" s="28"/>
    </row>
    <row r="21" spans="1:5" s="23" customFormat="1" ht="18">
      <c r="A21" s="10" t="s">
        <v>46</v>
      </c>
      <c r="B21" s="11" t="s">
        <v>47</v>
      </c>
      <c r="C21" s="8">
        <f>+[1]Hoja1!$C$21</f>
        <v>1000</v>
      </c>
      <c r="D21" s="12">
        <v>1000</v>
      </c>
      <c r="E21" s="28"/>
    </row>
    <row r="22" spans="1:5" s="23" customFormat="1" ht="18">
      <c r="A22" s="10" t="s">
        <v>52</v>
      </c>
      <c r="B22" s="11" t="s">
        <v>51</v>
      </c>
      <c r="C22" s="8">
        <f>+[1]Hoja1!$C$22</f>
        <v>49283701</v>
      </c>
      <c r="D22" s="12">
        <v>54758130</v>
      </c>
      <c r="E22" s="28"/>
    </row>
    <row r="23" spans="1:5" s="23" customFormat="1" ht="18">
      <c r="A23" s="10" t="s">
        <v>53</v>
      </c>
      <c r="B23" s="11" t="s">
        <v>56</v>
      </c>
      <c r="C23" s="8">
        <f>+[1]Hoja1!$C$23</f>
        <v>8930288</v>
      </c>
      <c r="D23" s="12">
        <v>9931704</v>
      </c>
      <c r="E23" s="28"/>
    </row>
    <row r="24" spans="1:5" s="23" customFormat="1" ht="18">
      <c r="A24" s="39" t="s">
        <v>89</v>
      </c>
      <c r="B24" s="40" t="s">
        <v>15</v>
      </c>
      <c r="C24" s="6">
        <f>SUM(C25:C27)</f>
        <v>41003000</v>
      </c>
      <c r="D24" s="41">
        <f>SUM(D25:D27)</f>
        <v>10003000</v>
      </c>
      <c r="E24" s="28"/>
    </row>
    <row r="25" spans="1:5" s="23" customFormat="1" ht="18">
      <c r="A25" s="10" t="s">
        <v>90</v>
      </c>
      <c r="B25" s="11" t="s">
        <v>44</v>
      </c>
      <c r="C25" s="8">
        <f>+[1]Hoja1!$C$25</f>
        <v>1000</v>
      </c>
      <c r="D25" s="12">
        <v>1000</v>
      </c>
      <c r="E25" s="28"/>
    </row>
    <row r="26" spans="1:5" s="23" customFormat="1" ht="18">
      <c r="A26" s="10" t="s">
        <v>91</v>
      </c>
      <c r="B26" s="11" t="s">
        <v>43</v>
      </c>
      <c r="C26" s="8">
        <f>+[1]Hoja1!$C$26</f>
        <v>41001000</v>
      </c>
      <c r="D26" s="12">
        <f>2500000*4+1000</f>
        <v>10001000</v>
      </c>
      <c r="E26" s="28"/>
    </row>
    <row r="27" spans="1:5" s="23" customFormat="1" ht="18">
      <c r="A27" s="10" t="s">
        <v>92</v>
      </c>
      <c r="B27" s="11" t="s">
        <v>42</v>
      </c>
      <c r="C27" s="8">
        <f>+[1]Hoja1!$C$27</f>
        <v>1000</v>
      </c>
      <c r="D27" s="12">
        <v>1000</v>
      </c>
      <c r="E27" s="28"/>
    </row>
    <row r="28" spans="1:5" s="23" customFormat="1" ht="18">
      <c r="A28" s="39" t="s">
        <v>93</v>
      </c>
      <c r="B28" s="40" t="s">
        <v>16</v>
      </c>
      <c r="C28" s="6">
        <f>SUM(C29:C33)</f>
        <v>576574105</v>
      </c>
      <c r="D28" s="41">
        <f>SUM(D29:D33)</f>
        <v>645231350</v>
      </c>
      <c r="E28" s="28"/>
    </row>
    <row r="29" spans="1:5" s="23" customFormat="1" ht="18">
      <c r="A29" s="10" t="s">
        <v>94</v>
      </c>
      <c r="B29" s="11" t="s">
        <v>17</v>
      </c>
      <c r="C29" s="7">
        <f>+[1]Hoja1!$C$29</f>
        <v>160626177</v>
      </c>
      <c r="D29" s="12">
        <v>183149357</v>
      </c>
      <c r="E29" s="28"/>
    </row>
    <row r="30" spans="1:5" s="23" customFormat="1" ht="18">
      <c r="A30" s="10" t="s">
        <v>95</v>
      </c>
      <c r="B30" s="11" t="s">
        <v>18</v>
      </c>
      <c r="C30" s="7">
        <f>+[1]Hoja1!$C$30</f>
        <v>199479470</v>
      </c>
      <c r="D30" s="12">
        <f>+'[2]RESUMEN POR RUBROS'!$B$13</f>
        <v>221604351</v>
      </c>
      <c r="E30" s="28"/>
    </row>
    <row r="31" spans="1:5" s="23" customFormat="1" ht="18">
      <c r="A31" s="10" t="s">
        <v>96</v>
      </c>
      <c r="B31" s="11" t="s">
        <v>19</v>
      </c>
      <c r="C31" s="7">
        <f>+[1]Hoja1!$C$31</f>
        <v>141297946</v>
      </c>
      <c r="D31" s="12">
        <f>+'[2]RESUMEN POR RUBROS'!$B$12</f>
        <v>156969747</v>
      </c>
      <c r="E31" s="28"/>
    </row>
    <row r="32" spans="1:5" s="23" customFormat="1" ht="18">
      <c r="A32" s="10" t="s">
        <v>97</v>
      </c>
      <c r="B32" s="11" t="s">
        <v>20</v>
      </c>
      <c r="C32" s="7">
        <f>+[1]Hoja1!$C$32</f>
        <v>8677356</v>
      </c>
      <c r="D32" s="12">
        <f>+'[2]RESUMEN POR RUBROS'!$B$14</f>
        <v>9639786</v>
      </c>
      <c r="E32" s="28"/>
    </row>
    <row r="33" spans="1:6" s="23" customFormat="1" ht="18">
      <c r="A33" s="10" t="s">
        <v>98</v>
      </c>
      <c r="B33" s="11" t="s">
        <v>21</v>
      </c>
      <c r="C33" s="7">
        <f>+[1]Hoja1!$C$33</f>
        <v>66493156</v>
      </c>
      <c r="D33" s="12">
        <f>+'[2]RESUMEN POR RUBROS'!$B$15</f>
        <v>73868109</v>
      </c>
      <c r="E33" s="28"/>
    </row>
    <row r="34" spans="1:6" s="23" customFormat="1" ht="18">
      <c r="A34" s="39" t="s">
        <v>99</v>
      </c>
      <c r="B34" s="40" t="s">
        <v>22</v>
      </c>
      <c r="C34" s="6">
        <f>C35</f>
        <v>83116423</v>
      </c>
      <c r="D34" s="41">
        <f>D35</f>
        <v>92335138</v>
      </c>
      <c r="E34" s="28"/>
    </row>
    <row r="35" spans="1:6" s="23" customFormat="1" ht="18">
      <c r="A35" s="39" t="s">
        <v>100</v>
      </c>
      <c r="B35" s="40" t="s">
        <v>23</v>
      </c>
      <c r="C35" s="6">
        <f>SUM(C36:C39)</f>
        <v>83116423</v>
      </c>
      <c r="D35" s="41">
        <f>SUM(D36:D39)</f>
        <v>92335138</v>
      </c>
      <c r="E35" s="28"/>
    </row>
    <row r="36" spans="1:6" s="23" customFormat="1" ht="18">
      <c r="A36" s="10" t="s">
        <v>101</v>
      </c>
      <c r="B36" s="11" t="s">
        <v>24</v>
      </c>
      <c r="C36" s="9">
        <f>+[1]Hoja1!$C$36</f>
        <v>8311629</v>
      </c>
      <c r="D36" s="12">
        <f>+'[2]RESUMEN POR RUBROS'!$B$16</f>
        <v>9233514</v>
      </c>
      <c r="E36" s="28"/>
    </row>
    <row r="37" spans="1:6" s="23" customFormat="1" ht="18">
      <c r="A37" s="10" t="s">
        <v>102</v>
      </c>
      <c r="B37" s="11" t="s">
        <v>25</v>
      </c>
      <c r="C37" s="9">
        <f>+[1]Hoja1!$C$37</f>
        <v>49869872</v>
      </c>
      <c r="D37" s="12">
        <f>+'[2]RESUMEN POR RUBROS'!$B$17</f>
        <v>55401074</v>
      </c>
      <c r="E37" s="28"/>
    </row>
    <row r="38" spans="1:6" s="23" customFormat="1" ht="18">
      <c r="A38" s="10" t="s">
        <v>103</v>
      </c>
      <c r="B38" s="11" t="s">
        <v>26</v>
      </c>
      <c r="C38" s="9">
        <f>+[1]Hoja1!$C$38</f>
        <v>8311629</v>
      </c>
      <c r="D38" s="12">
        <f>+'[2]RESUMEN POR RUBROS'!$B$18</f>
        <v>9233514</v>
      </c>
      <c r="E38" s="28"/>
    </row>
    <row r="39" spans="1:6" s="23" customFormat="1" ht="18.75" thickBot="1">
      <c r="A39" s="17" t="s">
        <v>104</v>
      </c>
      <c r="B39" s="18" t="s">
        <v>27</v>
      </c>
      <c r="C39" s="16">
        <f>+[1]Hoja1!$C$39</f>
        <v>16623293</v>
      </c>
      <c r="D39" s="19">
        <f>+'[2]RESUMEN POR RUBROS'!$B$19</f>
        <v>18467036</v>
      </c>
      <c r="E39" s="28"/>
    </row>
    <row r="40" spans="1:6" s="23" customFormat="1" ht="21" hidden="1" customHeight="1" thickBot="1">
      <c r="A40" s="21" t="s">
        <v>57</v>
      </c>
      <c r="B40" s="21" t="s">
        <v>58</v>
      </c>
      <c r="C40" s="4" t="s">
        <v>130</v>
      </c>
      <c r="D40" s="22" t="s">
        <v>134</v>
      </c>
      <c r="E40" s="28"/>
    </row>
    <row r="41" spans="1:6" s="23" customFormat="1" ht="18.75" thickBot="1">
      <c r="A41" s="33" t="s">
        <v>105</v>
      </c>
      <c r="B41" s="34" t="s">
        <v>28</v>
      </c>
      <c r="C41" s="15">
        <f>C42+C47</f>
        <v>550698838</v>
      </c>
      <c r="D41" s="35">
        <f>D42+D47</f>
        <v>450198537</v>
      </c>
      <c r="E41" s="27"/>
      <c r="F41" s="42"/>
    </row>
    <row r="42" spans="1:6" s="23" customFormat="1" ht="18">
      <c r="A42" s="36" t="s">
        <v>106</v>
      </c>
      <c r="B42" s="37" t="s">
        <v>29</v>
      </c>
      <c r="C42" s="14">
        <f>SUM(C43:C46)</f>
        <v>100001000</v>
      </c>
      <c r="D42" s="43">
        <f>SUM(D43:D46)</f>
        <v>50002000</v>
      </c>
    </row>
    <row r="43" spans="1:6" s="23" customFormat="1" ht="18">
      <c r="A43" s="10" t="s">
        <v>107</v>
      </c>
      <c r="B43" s="11" t="s">
        <v>72</v>
      </c>
      <c r="C43" s="9">
        <f>+[1]Hoja1!$C$42</f>
        <v>50000000</v>
      </c>
      <c r="D43" s="12">
        <v>10000000</v>
      </c>
    </row>
    <row r="44" spans="1:6" s="23" customFormat="1" ht="18">
      <c r="A44" s="10" t="s">
        <v>125</v>
      </c>
      <c r="B44" s="11" t="s">
        <v>73</v>
      </c>
      <c r="C44" s="9">
        <f>+[1]Hoja1!$C$43</f>
        <v>50000000</v>
      </c>
      <c r="D44" s="12">
        <v>40000000</v>
      </c>
    </row>
    <row r="45" spans="1:6" s="23" customFormat="1" ht="18">
      <c r="A45" s="10" t="s">
        <v>124</v>
      </c>
      <c r="B45" s="11" t="s">
        <v>74</v>
      </c>
      <c r="C45" s="9">
        <f>+[1]Hoja1!$C$44</f>
        <v>1000</v>
      </c>
      <c r="D45" s="12">
        <v>1000</v>
      </c>
    </row>
    <row r="46" spans="1:6" s="23" customFormat="1" ht="18">
      <c r="A46" s="10" t="s">
        <v>129</v>
      </c>
      <c r="B46" s="11" t="s">
        <v>128</v>
      </c>
      <c r="C46" s="9">
        <v>0</v>
      </c>
      <c r="D46" s="12">
        <v>1000</v>
      </c>
    </row>
    <row r="47" spans="1:6" s="23" customFormat="1" ht="18">
      <c r="A47" s="39" t="s">
        <v>123</v>
      </c>
      <c r="B47" s="40" t="s">
        <v>30</v>
      </c>
      <c r="C47" s="6">
        <f>SUM(C48:C64)</f>
        <v>450697838</v>
      </c>
      <c r="D47" s="41">
        <f>SUM(D48:D65)</f>
        <v>400196537</v>
      </c>
    </row>
    <row r="48" spans="1:6" s="23" customFormat="1" ht="18">
      <c r="A48" s="10" t="s">
        <v>122</v>
      </c>
      <c r="B48" s="11" t="s">
        <v>59</v>
      </c>
      <c r="C48" s="9">
        <f>+[1]Hoja1!$C$46</f>
        <v>189665317</v>
      </c>
      <c r="D48" s="12">
        <v>170000000</v>
      </c>
    </row>
    <row r="49" spans="1:4" s="23" customFormat="1" ht="18">
      <c r="A49" s="10" t="s">
        <v>121</v>
      </c>
      <c r="B49" s="11" t="s">
        <v>60</v>
      </c>
      <c r="C49" s="9">
        <f>+[1]Hoja1!$C$47</f>
        <v>45000000</v>
      </c>
      <c r="D49" s="12">
        <v>50000000</v>
      </c>
    </row>
    <row r="50" spans="1:4" s="23" customFormat="1" ht="18">
      <c r="A50" s="10" t="s">
        <v>120</v>
      </c>
      <c r="B50" s="11" t="s">
        <v>61</v>
      </c>
      <c r="C50" s="9">
        <f>+[1]Hoja1!$C$48</f>
        <v>15000000</v>
      </c>
      <c r="D50" s="12">
        <v>15000000</v>
      </c>
    </row>
    <row r="51" spans="1:4" s="23" customFormat="1" ht="18">
      <c r="A51" s="10" t="s">
        <v>119</v>
      </c>
      <c r="B51" s="11" t="s">
        <v>62</v>
      </c>
      <c r="C51" s="9">
        <f>+[1]Hoja1!$C$49</f>
        <v>10000000</v>
      </c>
      <c r="D51" s="12">
        <v>5000000</v>
      </c>
    </row>
    <row r="52" spans="1:4" s="23" customFormat="1" ht="18">
      <c r="A52" s="10" t="s">
        <v>40</v>
      </c>
      <c r="B52" s="11" t="s">
        <v>39</v>
      </c>
      <c r="C52" s="9">
        <f>+[1]Hoja1!$C$50</f>
        <v>5000000</v>
      </c>
      <c r="D52" s="12">
        <v>5000000</v>
      </c>
    </row>
    <row r="53" spans="1:4" s="23" customFormat="1" ht="18">
      <c r="A53" s="10" t="s">
        <v>118</v>
      </c>
      <c r="B53" s="11" t="s">
        <v>63</v>
      </c>
      <c r="C53" s="9">
        <f>+[1]Hoja1!$C$51</f>
        <v>12000000</v>
      </c>
      <c r="D53" s="12">
        <v>9000000</v>
      </c>
    </row>
    <row r="54" spans="1:4" s="23" customFormat="1" ht="18">
      <c r="A54" s="10" t="s">
        <v>117</v>
      </c>
      <c r="B54" s="11" t="s">
        <v>64</v>
      </c>
      <c r="C54" s="9">
        <f>+[1]Hoja1!$C$52</f>
        <v>8000000</v>
      </c>
      <c r="D54" s="12">
        <v>8000000</v>
      </c>
    </row>
    <row r="55" spans="1:4" s="23" customFormat="1" ht="18">
      <c r="A55" s="10" t="s">
        <v>116</v>
      </c>
      <c r="B55" s="11" t="s">
        <v>65</v>
      </c>
      <c r="C55" s="9">
        <f>+[1]Hoja1!$C$53</f>
        <v>77439108</v>
      </c>
      <c r="D55" s="12">
        <f>50000000+500339</f>
        <v>50500339</v>
      </c>
    </row>
    <row r="56" spans="1:4" s="23" customFormat="1" ht="18">
      <c r="A56" s="10" t="s">
        <v>115</v>
      </c>
      <c r="B56" s="11" t="s">
        <v>66</v>
      </c>
      <c r="C56" s="9">
        <f>+[1]Hoja1!$C$54</f>
        <v>67300999</v>
      </c>
      <c r="D56" s="12">
        <f>ROUND(+D76*2%,0)</f>
        <v>69791198</v>
      </c>
    </row>
    <row r="57" spans="1:4" s="23" customFormat="1" ht="18">
      <c r="A57" s="10" t="s">
        <v>114</v>
      </c>
      <c r="B57" s="11" t="s">
        <v>67</v>
      </c>
      <c r="C57" s="9">
        <f>+[1]Hoja1!$C$55</f>
        <v>4001000</v>
      </c>
      <c r="D57" s="12">
        <v>16000000</v>
      </c>
    </row>
    <row r="58" spans="1:4" s="23" customFormat="1" ht="18">
      <c r="A58" s="10" t="s">
        <v>113</v>
      </c>
      <c r="B58" s="11" t="s">
        <v>68</v>
      </c>
      <c r="C58" s="9">
        <f>+[1]Hoja1!$C$56</f>
        <v>1000</v>
      </c>
      <c r="D58" s="12">
        <v>1000</v>
      </c>
    </row>
    <row r="59" spans="1:4" s="23" customFormat="1" ht="18">
      <c r="A59" s="10" t="s">
        <v>112</v>
      </c>
      <c r="B59" s="11" t="s">
        <v>69</v>
      </c>
      <c r="C59" s="9">
        <f>+[1]Hoja1!$C$57</f>
        <v>1000000</v>
      </c>
      <c r="D59" s="12">
        <v>1000000</v>
      </c>
    </row>
    <row r="60" spans="1:4" s="23" customFormat="1" ht="18">
      <c r="A60" s="10" t="s">
        <v>111</v>
      </c>
      <c r="B60" s="11" t="s">
        <v>70</v>
      </c>
      <c r="C60" s="9">
        <f>+[1]Hoja1!$C$58</f>
        <v>1726000</v>
      </c>
      <c r="D60" s="12">
        <v>400000</v>
      </c>
    </row>
    <row r="61" spans="1:4" s="23" customFormat="1" ht="18">
      <c r="A61" s="10" t="s">
        <v>110</v>
      </c>
      <c r="B61" s="11" t="s">
        <v>35</v>
      </c>
      <c r="C61" s="9">
        <f>+[1]Hoja1!$C$59</f>
        <v>13562414</v>
      </c>
      <c r="D61" s="12">
        <v>1000</v>
      </c>
    </row>
    <row r="62" spans="1:4" s="23" customFormat="1" ht="18">
      <c r="A62" s="10" t="s">
        <v>36</v>
      </c>
      <c r="B62" s="11" t="s">
        <v>38</v>
      </c>
      <c r="C62" s="9">
        <f>+[1]Hoja1!$C$60</f>
        <v>1000</v>
      </c>
      <c r="D62" s="12">
        <v>1000</v>
      </c>
    </row>
    <row r="63" spans="1:4" s="23" customFormat="1" ht="18">
      <c r="A63" s="10" t="s">
        <v>37</v>
      </c>
      <c r="B63" s="11" t="s">
        <v>41</v>
      </c>
      <c r="C63" s="9">
        <f>+[1]Hoja1!$C$61</f>
        <v>1000000</v>
      </c>
      <c r="D63" s="12">
        <v>500000</v>
      </c>
    </row>
    <row r="64" spans="1:4" s="23" customFormat="1" ht="18">
      <c r="A64" s="10" t="s">
        <v>54</v>
      </c>
      <c r="B64" s="11" t="s">
        <v>55</v>
      </c>
      <c r="C64" s="9">
        <f>+[1]Hoja1!$C$62</f>
        <v>1000</v>
      </c>
      <c r="D64" s="12">
        <v>1000</v>
      </c>
    </row>
    <row r="65" spans="1:4" s="23" customFormat="1" ht="18.75" thickBot="1">
      <c r="A65" s="10" t="s">
        <v>131</v>
      </c>
      <c r="B65" s="11" t="s">
        <v>132</v>
      </c>
      <c r="C65" s="9">
        <v>0</v>
      </c>
      <c r="D65" s="12">
        <v>1000</v>
      </c>
    </row>
    <row r="66" spans="1:4" s="23" customFormat="1" ht="18.75" thickBot="1">
      <c r="A66" s="33" t="s">
        <v>109</v>
      </c>
      <c r="B66" s="34" t="s">
        <v>31</v>
      </c>
      <c r="C66" s="15">
        <f>C67</f>
        <v>20002000</v>
      </c>
      <c r="D66" s="35">
        <f>D67</f>
        <v>20001000</v>
      </c>
    </row>
    <row r="67" spans="1:4" ht="18">
      <c r="A67" s="36" t="s">
        <v>108</v>
      </c>
      <c r="B67" s="37" t="s">
        <v>32</v>
      </c>
      <c r="C67" s="14">
        <f>SUM(C68:C69)</f>
        <v>20002000</v>
      </c>
      <c r="D67" s="43">
        <f>SUM(D68:D69)</f>
        <v>20001000</v>
      </c>
    </row>
    <row r="68" spans="1:4" ht="18">
      <c r="A68" s="10" t="s">
        <v>48</v>
      </c>
      <c r="B68" s="11" t="s">
        <v>71</v>
      </c>
      <c r="C68" s="9">
        <f>+[1]Hoja1!$C$65</f>
        <v>20001000</v>
      </c>
      <c r="D68" s="12">
        <v>20000000</v>
      </c>
    </row>
    <row r="69" spans="1:4" ht="18">
      <c r="A69" s="10" t="s">
        <v>49</v>
      </c>
      <c r="B69" s="11" t="s">
        <v>50</v>
      </c>
      <c r="C69" s="9">
        <f>+[1]Hoja1!$C$66</f>
        <v>1000</v>
      </c>
      <c r="D69" s="12">
        <v>1000</v>
      </c>
    </row>
    <row r="72" spans="1:4">
      <c r="A72" s="52"/>
      <c r="B72" s="52"/>
    </row>
    <row r="73" spans="1:4">
      <c r="A73" s="52"/>
      <c r="B73" s="52"/>
    </row>
    <row r="74" spans="1:4">
      <c r="B74" s="3" t="s">
        <v>126</v>
      </c>
      <c r="C74" s="3"/>
      <c r="D74" s="44">
        <v>3010559908</v>
      </c>
    </row>
    <row r="75" spans="1:4">
      <c r="B75" s="3" t="s">
        <v>127</v>
      </c>
      <c r="C75" s="3"/>
      <c r="D75" s="44">
        <v>479000000</v>
      </c>
    </row>
    <row r="76" spans="1:4">
      <c r="D76" s="45">
        <f>SUM(D74:D75)</f>
        <v>3489559908</v>
      </c>
    </row>
  </sheetData>
  <mergeCells count="5">
    <mergeCell ref="A72:B72"/>
    <mergeCell ref="A73:B73"/>
    <mergeCell ref="A1:D1"/>
    <mergeCell ref="A2:D2"/>
    <mergeCell ref="A3:D3"/>
  </mergeCells>
  <printOptions horizontalCentered="1"/>
  <pageMargins left="0.31496062992125984" right="0.31496062992125984" top="0.74803149606299213" bottom="0.31496062992125984" header="0.31496062992125984" footer="0.31496062992125984"/>
  <pageSetup scale="90" orientation="portrait" horizontalDpi="4294967293" verticalDpi="4294967293" r:id="rId1"/>
  <rowBreaks count="1" manualBreakCount="1">
    <brk id="69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showGridLines="0" tabSelected="1" zoomScaleNormal="100" workbookViewId="0">
      <selection activeCell="E6" sqref="E6"/>
    </sheetView>
  </sheetViews>
  <sheetFormatPr baseColWidth="10" defaultColWidth="11.5703125" defaultRowHeight="15.75"/>
  <cols>
    <col min="1" max="1" width="18.5703125" style="2" customWidth="1"/>
    <col min="2" max="2" width="61.140625" style="2" customWidth="1"/>
    <col min="3" max="3" width="25.5703125" style="2" customWidth="1"/>
    <col min="4" max="16384" width="11.5703125" style="2"/>
  </cols>
  <sheetData>
    <row r="1" spans="1:3" ht="18">
      <c r="A1" s="53" t="s">
        <v>33</v>
      </c>
      <c r="B1" s="53"/>
      <c r="C1" s="53"/>
    </row>
    <row r="2" spans="1:3">
      <c r="A2" s="54" t="s">
        <v>34</v>
      </c>
      <c r="B2" s="54"/>
      <c r="C2" s="54"/>
    </row>
    <row r="3" spans="1:3">
      <c r="A3" s="55" t="s">
        <v>135</v>
      </c>
      <c r="B3" s="55"/>
      <c r="C3" s="55"/>
    </row>
    <row r="4" spans="1:3" ht="21.6" customHeight="1" thickBot="1">
      <c r="A4" s="46"/>
      <c r="B4" s="46"/>
      <c r="C4" s="20"/>
    </row>
    <row r="5" spans="1:3" s="23" customFormat="1" ht="21.75" customHeight="1" thickBot="1">
      <c r="A5" s="21" t="s">
        <v>57</v>
      </c>
      <c r="B5" s="21" t="s">
        <v>58</v>
      </c>
      <c r="C5" s="47" t="s">
        <v>134</v>
      </c>
    </row>
    <row r="6" spans="1:3" s="23" customFormat="1" ht="18">
      <c r="A6" s="24" t="s">
        <v>75</v>
      </c>
      <c r="B6" s="25" t="s">
        <v>0</v>
      </c>
      <c r="C6" s="26">
        <f>C7</f>
        <v>3489559908</v>
      </c>
    </row>
    <row r="7" spans="1:3" s="23" customFormat="1" ht="18.75" thickBot="1">
      <c r="A7" s="29" t="s">
        <v>76</v>
      </c>
      <c r="B7" s="30" t="s">
        <v>1</v>
      </c>
      <c r="C7" s="31">
        <f>C8+C41+C66</f>
        <v>3489559908</v>
      </c>
    </row>
    <row r="8" spans="1:3" s="23" customFormat="1" ht="18.75" thickBot="1">
      <c r="A8" s="33" t="s">
        <v>77</v>
      </c>
      <c r="B8" s="34" t="s">
        <v>2</v>
      </c>
      <c r="C8" s="35">
        <f>C9+C24+C28+C34</f>
        <v>3019360371</v>
      </c>
    </row>
    <row r="9" spans="1:3" s="23" customFormat="1" ht="18">
      <c r="A9" s="36" t="s">
        <v>78</v>
      </c>
      <c r="B9" s="37" t="s">
        <v>3</v>
      </c>
      <c r="C9" s="14">
        <f>SUM(C10:C23)</f>
        <v>2271790883</v>
      </c>
    </row>
    <row r="10" spans="1:3" s="23" customFormat="1" ht="18">
      <c r="A10" s="10" t="s">
        <v>79</v>
      </c>
      <c r="B10" s="11" t="s">
        <v>4</v>
      </c>
      <c r="C10" s="12">
        <v>1787707500</v>
      </c>
    </row>
    <row r="11" spans="1:3" s="23" customFormat="1" ht="18">
      <c r="A11" s="10" t="s">
        <v>80</v>
      </c>
      <c r="B11" s="11" t="s">
        <v>5</v>
      </c>
      <c r="C11" s="12">
        <v>4237200</v>
      </c>
    </row>
    <row r="12" spans="1:3" s="23" customFormat="1" ht="18">
      <c r="A12" s="10" t="s">
        <v>81</v>
      </c>
      <c r="B12" s="11" t="s">
        <v>6</v>
      </c>
      <c r="C12" s="12">
        <f>26441222-10000000+6000000</f>
        <v>22441222</v>
      </c>
    </row>
    <row r="13" spans="1:3" s="23" customFormat="1" ht="18">
      <c r="A13" s="10" t="s">
        <v>82</v>
      </c>
      <c r="B13" s="11" t="s">
        <v>7</v>
      </c>
      <c r="C13" s="12">
        <v>1000</v>
      </c>
    </row>
    <row r="14" spans="1:3" s="23" customFormat="1" ht="18">
      <c r="A14" s="10" t="s">
        <v>83</v>
      </c>
      <c r="B14" s="11" t="s">
        <v>8</v>
      </c>
      <c r="C14" s="12">
        <v>168735016</v>
      </c>
    </row>
    <row r="15" spans="1:3" s="23" customFormat="1" ht="18">
      <c r="A15" s="10" t="s">
        <v>84</v>
      </c>
      <c r="B15" s="11" t="s">
        <v>9</v>
      </c>
      <c r="C15" s="12">
        <v>77753095</v>
      </c>
    </row>
    <row r="16" spans="1:3" s="23" customFormat="1" ht="18">
      <c r="A16" s="10" t="s">
        <v>85</v>
      </c>
      <c r="B16" s="11" t="s">
        <v>10</v>
      </c>
      <c r="C16" s="12">
        <v>80992801</v>
      </c>
    </row>
    <row r="17" spans="1:3" s="23" customFormat="1" ht="18">
      <c r="A17" s="10" t="s">
        <v>86</v>
      </c>
      <c r="B17" s="11" t="s">
        <v>11</v>
      </c>
      <c r="C17" s="12">
        <v>13967352</v>
      </c>
    </row>
    <row r="18" spans="1:3" s="23" customFormat="1" ht="18">
      <c r="A18" s="10" t="s">
        <v>87</v>
      </c>
      <c r="B18" s="11" t="s">
        <v>12</v>
      </c>
      <c r="C18" s="12">
        <v>9641184</v>
      </c>
    </row>
    <row r="19" spans="1:3" s="23" customFormat="1" ht="18">
      <c r="A19" s="10" t="s">
        <v>88</v>
      </c>
      <c r="B19" s="11" t="s">
        <v>13</v>
      </c>
      <c r="C19" s="12">
        <v>21977919</v>
      </c>
    </row>
    <row r="20" spans="1:3" s="23" customFormat="1" ht="18">
      <c r="A20" s="10" t="s">
        <v>45</v>
      </c>
      <c r="B20" s="11" t="s">
        <v>14</v>
      </c>
      <c r="C20" s="12">
        <f>25645760-6000000</f>
        <v>19645760</v>
      </c>
    </row>
    <row r="21" spans="1:3" s="23" customFormat="1" ht="18">
      <c r="A21" s="10" t="s">
        <v>46</v>
      </c>
      <c r="B21" s="11" t="s">
        <v>47</v>
      </c>
      <c r="C21" s="12">
        <v>1000</v>
      </c>
    </row>
    <row r="22" spans="1:3" s="23" customFormat="1" ht="18">
      <c r="A22" s="10" t="s">
        <v>52</v>
      </c>
      <c r="B22" s="11" t="s">
        <v>51</v>
      </c>
      <c r="C22" s="12">
        <v>54758130</v>
      </c>
    </row>
    <row r="23" spans="1:3" s="23" customFormat="1" ht="18">
      <c r="A23" s="10" t="s">
        <v>53</v>
      </c>
      <c r="B23" s="11" t="s">
        <v>56</v>
      </c>
      <c r="C23" s="12">
        <v>9931704</v>
      </c>
    </row>
    <row r="24" spans="1:3" s="23" customFormat="1" ht="18">
      <c r="A24" s="39" t="s">
        <v>89</v>
      </c>
      <c r="B24" s="40" t="s">
        <v>15</v>
      </c>
      <c r="C24" s="41">
        <f>SUM(C25:C27)</f>
        <v>10003000</v>
      </c>
    </row>
    <row r="25" spans="1:3" s="23" customFormat="1" ht="18">
      <c r="A25" s="10" t="s">
        <v>90</v>
      </c>
      <c r="B25" s="11" t="s">
        <v>44</v>
      </c>
      <c r="C25" s="12">
        <v>1000</v>
      </c>
    </row>
    <row r="26" spans="1:3" s="23" customFormat="1" ht="18">
      <c r="A26" s="10" t="s">
        <v>91</v>
      </c>
      <c r="B26" s="11" t="s">
        <v>43</v>
      </c>
      <c r="C26" s="12">
        <f>2500000*4+1000</f>
        <v>10001000</v>
      </c>
    </row>
    <row r="27" spans="1:3" s="23" customFormat="1" ht="18">
      <c r="A27" s="10" t="s">
        <v>92</v>
      </c>
      <c r="B27" s="11" t="s">
        <v>42</v>
      </c>
      <c r="C27" s="12">
        <v>1000</v>
      </c>
    </row>
    <row r="28" spans="1:3" s="23" customFormat="1" ht="18">
      <c r="A28" s="39" t="s">
        <v>93</v>
      </c>
      <c r="B28" s="40" t="s">
        <v>16</v>
      </c>
      <c r="C28" s="41">
        <f>SUM(C29:C33)</f>
        <v>645231350</v>
      </c>
    </row>
    <row r="29" spans="1:3" s="23" customFormat="1" ht="18">
      <c r="A29" s="10" t="s">
        <v>94</v>
      </c>
      <c r="B29" s="11" t="s">
        <v>17</v>
      </c>
      <c r="C29" s="12">
        <v>183149357</v>
      </c>
    </row>
    <row r="30" spans="1:3" s="23" customFormat="1" ht="18">
      <c r="A30" s="10" t="s">
        <v>95</v>
      </c>
      <c r="B30" s="11" t="s">
        <v>18</v>
      </c>
      <c r="C30" s="12">
        <f>+'[2]RESUMEN POR RUBROS'!$B$13</f>
        <v>221604351</v>
      </c>
    </row>
    <row r="31" spans="1:3" s="23" customFormat="1" ht="18">
      <c r="A31" s="10" t="s">
        <v>96</v>
      </c>
      <c r="B31" s="11" t="s">
        <v>19</v>
      </c>
      <c r="C31" s="12">
        <f>+'[2]RESUMEN POR RUBROS'!$B$12</f>
        <v>156969747</v>
      </c>
    </row>
    <row r="32" spans="1:3" s="23" customFormat="1" ht="18">
      <c r="A32" s="10" t="s">
        <v>97</v>
      </c>
      <c r="B32" s="11" t="s">
        <v>20</v>
      </c>
      <c r="C32" s="12">
        <f>+'[2]RESUMEN POR RUBROS'!$B$14</f>
        <v>9639786</v>
      </c>
    </row>
    <row r="33" spans="1:3" s="23" customFormat="1" ht="18">
      <c r="A33" s="10" t="s">
        <v>98</v>
      </c>
      <c r="B33" s="11" t="s">
        <v>21</v>
      </c>
      <c r="C33" s="12">
        <f>+'[2]RESUMEN POR RUBROS'!$B$15</f>
        <v>73868109</v>
      </c>
    </row>
    <row r="34" spans="1:3" s="23" customFormat="1" ht="18">
      <c r="A34" s="39" t="s">
        <v>99</v>
      </c>
      <c r="B34" s="40" t="s">
        <v>22</v>
      </c>
      <c r="C34" s="41">
        <f>C35</f>
        <v>92335138</v>
      </c>
    </row>
    <row r="35" spans="1:3" s="23" customFormat="1" ht="18">
      <c r="A35" s="39" t="s">
        <v>100</v>
      </c>
      <c r="B35" s="40" t="s">
        <v>23</v>
      </c>
      <c r="C35" s="41">
        <f>SUM(C36:C39)</f>
        <v>92335138</v>
      </c>
    </row>
    <row r="36" spans="1:3" s="23" customFormat="1" ht="18">
      <c r="A36" s="10" t="s">
        <v>101</v>
      </c>
      <c r="B36" s="11" t="s">
        <v>24</v>
      </c>
      <c r="C36" s="12">
        <f>+'[2]RESUMEN POR RUBROS'!$B$16</f>
        <v>9233514</v>
      </c>
    </row>
    <row r="37" spans="1:3" s="23" customFormat="1" ht="18">
      <c r="A37" s="10" t="s">
        <v>102</v>
      </c>
      <c r="B37" s="11" t="s">
        <v>25</v>
      </c>
      <c r="C37" s="12">
        <f>+'[2]RESUMEN POR RUBROS'!$B$17</f>
        <v>55401074</v>
      </c>
    </row>
    <row r="38" spans="1:3" s="23" customFormat="1" ht="18">
      <c r="A38" s="10" t="s">
        <v>103</v>
      </c>
      <c r="B38" s="11" t="s">
        <v>26</v>
      </c>
      <c r="C38" s="12">
        <f>+'[2]RESUMEN POR RUBROS'!$B$18</f>
        <v>9233514</v>
      </c>
    </row>
    <row r="39" spans="1:3" s="23" customFormat="1" ht="18.75" thickBot="1">
      <c r="A39" s="17" t="s">
        <v>104</v>
      </c>
      <c r="B39" s="18" t="s">
        <v>27</v>
      </c>
      <c r="C39" s="19">
        <f>+'[2]RESUMEN POR RUBROS'!$B$19</f>
        <v>18467036</v>
      </c>
    </row>
    <row r="40" spans="1:3" s="23" customFormat="1" ht="21" hidden="1" customHeight="1" thickBot="1">
      <c r="A40" s="21" t="s">
        <v>57</v>
      </c>
      <c r="B40" s="21" t="s">
        <v>58</v>
      </c>
      <c r="C40" s="22" t="s">
        <v>134</v>
      </c>
    </row>
    <row r="41" spans="1:3" s="23" customFormat="1" ht="18.75" thickBot="1">
      <c r="A41" s="33" t="s">
        <v>105</v>
      </c>
      <c r="B41" s="34" t="s">
        <v>28</v>
      </c>
      <c r="C41" s="35">
        <f>C42+C47</f>
        <v>450198537</v>
      </c>
    </row>
    <row r="42" spans="1:3" s="23" customFormat="1" ht="18">
      <c r="A42" s="36" t="s">
        <v>106</v>
      </c>
      <c r="B42" s="37" t="s">
        <v>29</v>
      </c>
      <c r="C42" s="43">
        <f>SUM(C43:C46)</f>
        <v>37502000</v>
      </c>
    </row>
    <row r="43" spans="1:3" s="23" customFormat="1" ht="18">
      <c r="A43" s="10" t="s">
        <v>107</v>
      </c>
      <c r="B43" s="11" t="s">
        <v>72</v>
      </c>
      <c r="C43" s="12">
        <f>10000000</f>
        <v>10000000</v>
      </c>
    </row>
    <row r="44" spans="1:3" s="23" customFormat="1" ht="18">
      <c r="A44" s="10" t="s">
        <v>125</v>
      </c>
      <c r="B44" s="11" t="s">
        <v>73</v>
      </c>
      <c r="C44" s="12">
        <v>27500000</v>
      </c>
    </row>
    <row r="45" spans="1:3" s="23" customFormat="1" ht="18">
      <c r="A45" s="10" t="s">
        <v>124</v>
      </c>
      <c r="B45" s="11" t="s">
        <v>74</v>
      </c>
      <c r="C45" s="12">
        <v>1000</v>
      </c>
    </row>
    <row r="46" spans="1:3" s="23" customFormat="1" ht="18">
      <c r="A46" s="10" t="s">
        <v>129</v>
      </c>
      <c r="B46" s="11" t="s">
        <v>128</v>
      </c>
      <c r="C46" s="12">
        <v>1000</v>
      </c>
    </row>
    <row r="47" spans="1:3" s="23" customFormat="1" ht="18">
      <c r="A47" s="39" t="s">
        <v>123</v>
      </c>
      <c r="B47" s="40" t="s">
        <v>30</v>
      </c>
      <c r="C47" s="41">
        <f>SUM(C48:C65)</f>
        <v>412696537</v>
      </c>
    </row>
    <row r="48" spans="1:3" s="23" customFormat="1" ht="18">
      <c r="A48" s="10" t="s">
        <v>122</v>
      </c>
      <c r="B48" s="11" t="s">
        <v>59</v>
      </c>
      <c r="C48" s="12">
        <v>220000000</v>
      </c>
    </row>
    <row r="49" spans="1:3" s="23" customFormat="1" ht="18">
      <c r="A49" s="10" t="s">
        <v>121</v>
      </c>
      <c r="B49" s="11" t="s">
        <v>60</v>
      </c>
      <c r="C49" s="12">
        <v>50000000</v>
      </c>
    </row>
    <row r="50" spans="1:3" s="23" customFormat="1" ht="18">
      <c r="A50" s="10" t="s">
        <v>120</v>
      </c>
      <c r="B50" s="11" t="s">
        <v>61</v>
      </c>
      <c r="C50" s="12">
        <f>15000000-5000000</f>
        <v>10000000</v>
      </c>
    </row>
    <row r="51" spans="1:3" s="23" customFormat="1" ht="18">
      <c r="A51" s="10" t="s">
        <v>119</v>
      </c>
      <c r="B51" s="11" t="s">
        <v>62</v>
      </c>
      <c r="C51" s="12">
        <v>5000000</v>
      </c>
    </row>
    <row r="52" spans="1:3" s="23" customFormat="1" ht="18">
      <c r="A52" s="10" t="s">
        <v>40</v>
      </c>
      <c r="B52" s="11" t="s">
        <v>39</v>
      </c>
      <c r="C52" s="12">
        <v>5000000</v>
      </c>
    </row>
    <row r="53" spans="1:3" s="23" customFormat="1" ht="18">
      <c r="A53" s="10" t="s">
        <v>118</v>
      </c>
      <c r="B53" s="11" t="s">
        <v>63</v>
      </c>
      <c r="C53" s="12">
        <v>9000000</v>
      </c>
    </row>
    <row r="54" spans="1:3" s="23" customFormat="1" ht="18">
      <c r="A54" s="10" t="s">
        <v>117</v>
      </c>
      <c r="B54" s="11" t="s">
        <v>64</v>
      </c>
      <c r="C54" s="12">
        <f>8000000-1000000</f>
        <v>7000000</v>
      </c>
    </row>
    <row r="55" spans="1:3" s="23" customFormat="1" ht="18">
      <c r="A55" s="10" t="s">
        <v>116</v>
      </c>
      <c r="B55" s="11" t="s">
        <v>65</v>
      </c>
      <c r="C55" s="12">
        <v>30000339</v>
      </c>
    </row>
    <row r="56" spans="1:3" s="23" customFormat="1" ht="18">
      <c r="A56" s="10" t="s">
        <v>115</v>
      </c>
      <c r="B56" s="11" t="s">
        <v>66</v>
      </c>
      <c r="C56" s="12">
        <f>ROUND(+C76*2%,0)</f>
        <v>69791198</v>
      </c>
    </row>
    <row r="57" spans="1:3" s="23" customFormat="1" ht="18">
      <c r="A57" s="10" t="s">
        <v>114</v>
      </c>
      <c r="B57" s="11" t="s">
        <v>67</v>
      </c>
      <c r="C57" s="12">
        <v>5000000</v>
      </c>
    </row>
    <row r="58" spans="1:3" s="23" customFormat="1" ht="18">
      <c r="A58" s="10" t="s">
        <v>113</v>
      </c>
      <c r="B58" s="11" t="s">
        <v>68</v>
      </c>
      <c r="C58" s="12">
        <v>1000</v>
      </c>
    </row>
    <row r="59" spans="1:3" s="23" customFormat="1" ht="18">
      <c r="A59" s="10" t="s">
        <v>112</v>
      </c>
      <c r="B59" s="11" t="s">
        <v>69</v>
      </c>
      <c r="C59" s="12">
        <v>1000000</v>
      </c>
    </row>
    <row r="60" spans="1:3" s="23" customFormat="1" ht="18">
      <c r="A60" s="10" t="s">
        <v>111</v>
      </c>
      <c r="B60" s="11" t="s">
        <v>70</v>
      </c>
      <c r="C60" s="12">
        <v>400000</v>
      </c>
    </row>
    <row r="61" spans="1:3" s="23" customFormat="1" ht="18">
      <c r="A61" s="10" t="s">
        <v>110</v>
      </c>
      <c r="B61" s="11" t="s">
        <v>35</v>
      </c>
      <c r="C61" s="12">
        <v>1000</v>
      </c>
    </row>
    <row r="62" spans="1:3" s="23" customFormat="1" ht="18">
      <c r="A62" s="10" t="s">
        <v>36</v>
      </c>
      <c r="B62" s="11" t="s">
        <v>38</v>
      </c>
      <c r="C62" s="12">
        <v>1000</v>
      </c>
    </row>
    <row r="63" spans="1:3" s="23" customFormat="1" ht="18">
      <c r="A63" s="10" t="s">
        <v>37</v>
      </c>
      <c r="B63" s="11" t="s">
        <v>41</v>
      </c>
      <c r="C63" s="12">
        <v>500000</v>
      </c>
    </row>
    <row r="64" spans="1:3" s="23" customFormat="1" ht="18">
      <c r="A64" s="10" t="s">
        <v>54</v>
      </c>
      <c r="B64" s="11" t="s">
        <v>55</v>
      </c>
      <c r="C64" s="12">
        <v>1000</v>
      </c>
    </row>
    <row r="65" spans="1:3" s="23" customFormat="1" ht="18.75" thickBot="1">
      <c r="A65" s="10" t="s">
        <v>131</v>
      </c>
      <c r="B65" s="11" t="s">
        <v>132</v>
      </c>
      <c r="C65" s="12">
        <v>1000</v>
      </c>
    </row>
    <row r="66" spans="1:3" s="23" customFormat="1" ht="18.75" thickBot="1">
      <c r="A66" s="33" t="s">
        <v>109</v>
      </c>
      <c r="B66" s="34" t="s">
        <v>31</v>
      </c>
      <c r="C66" s="35">
        <f>C67</f>
        <v>20001000</v>
      </c>
    </row>
    <row r="67" spans="1:3" ht="18">
      <c r="A67" s="36" t="s">
        <v>108</v>
      </c>
      <c r="B67" s="37" t="s">
        <v>32</v>
      </c>
      <c r="C67" s="43">
        <f>SUM(C68:C69)</f>
        <v>20001000</v>
      </c>
    </row>
    <row r="68" spans="1:3" ht="18">
      <c r="A68" s="10" t="s">
        <v>48</v>
      </c>
      <c r="B68" s="11" t="s">
        <v>71</v>
      </c>
      <c r="C68" s="12">
        <v>20000000</v>
      </c>
    </row>
    <row r="69" spans="1:3" ht="18">
      <c r="A69" s="10" t="s">
        <v>49</v>
      </c>
      <c r="B69" s="11" t="s">
        <v>50</v>
      </c>
      <c r="C69" s="12">
        <v>1000</v>
      </c>
    </row>
    <row r="72" spans="1:3">
      <c r="A72" s="52"/>
      <c r="B72" s="52"/>
    </row>
    <row r="73" spans="1:3">
      <c r="A73" s="52"/>
      <c r="B73" s="52"/>
    </row>
    <row r="74" spans="1:3">
      <c r="B74" s="48" t="s">
        <v>126</v>
      </c>
      <c r="C74" s="49">
        <v>3010559908</v>
      </c>
    </row>
    <row r="75" spans="1:3">
      <c r="B75" s="48" t="s">
        <v>127</v>
      </c>
      <c r="C75" s="49">
        <v>479000000</v>
      </c>
    </row>
    <row r="76" spans="1:3">
      <c r="B76" s="48"/>
      <c r="C76" s="51">
        <f>SUM(C74:C75)</f>
        <v>3489559908</v>
      </c>
    </row>
    <row r="77" spans="1:3">
      <c r="B77" s="50"/>
      <c r="C77" s="50"/>
    </row>
  </sheetData>
  <mergeCells count="5">
    <mergeCell ref="A1:C1"/>
    <mergeCell ref="A2:C2"/>
    <mergeCell ref="A3:C3"/>
    <mergeCell ref="A72:B72"/>
    <mergeCell ref="A73:B73"/>
  </mergeCells>
  <printOptions horizontalCentered="1"/>
  <pageMargins left="0.16" right="0.23" top="0.74803149606299213" bottom="0.31496062992125984" header="0.31496062992125984" footer="0.31496062992125984"/>
  <pageSetup scale="90" orientation="landscape" horizontalDpi="4294967293" verticalDpi="4294967293" r:id="rId1"/>
  <rowBreaks count="1" manualBreakCount="1">
    <brk id="69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Proyeccion Ppto 2016</vt:lpstr>
      <vt:lpstr>Proyeccion Ppto 2016 mod viatic</vt:lpstr>
      <vt:lpstr>'Proyeccion Ppto 2016'!Área_de_impresión</vt:lpstr>
      <vt:lpstr>'Proyeccion Ppto 2016 mod viatic'!Área_de_impresión</vt:lpstr>
      <vt:lpstr>'Proyeccion Ppto 2016'!Títulos_a_imprimir</vt:lpstr>
      <vt:lpstr>'Proyeccion Ppto 2016 mod viatic'!Títulos_a_imprimir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Saumeth</dc:creator>
  <cp:lastModifiedBy>Contabilidad</cp:lastModifiedBy>
  <cp:lastPrinted>2017-01-27T19:27:59Z</cp:lastPrinted>
  <dcterms:created xsi:type="dcterms:W3CDTF">2012-11-06T20:54:33Z</dcterms:created>
  <dcterms:modified xsi:type="dcterms:W3CDTF">2017-02-07T19:52:35Z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120 120 1366 768</vt:lpwstr>
  </property>
</Properties>
</file>